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18200" windowHeight="13040" tabRatio="882"/>
  </bookViews>
  <sheets>
    <sheet name="GRUPO" sheetId="6" r:id="rId1"/>
    <sheet name="DADOS DO PROJETO" sheetId="10" r:id="rId2"/>
    <sheet name="PROJETO DESENVOLVIDO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10" i="1"/>
  <c r="B18" i="1"/>
  <c r="B17" i="1"/>
  <c r="B16" i="1"/>
  <c r="B15" i="1"/>
  <c r="B12" i="1"/>
  <c r="B11" i="1"/>
  <c r="B8" i="1"/>
  <c r="E20" i="1"/>
  <c r="B3" i="1"/>
  <c r="E6" i="1"/>
  <c r="G21" i="1"/>
  <c r="G22" i="1"/>
  <c r="G23" i="1"/>
  <c r="E3" i="1"/>
  <c r="D7" i="1"/>
  <c r="E25" i="1"/>
  <c r="E4" i="1"/>
  <c r="E7" i="1"/>
  <c r="E5" i="1"/>
  <c r="D3" i="1"/>
  <c r="E21" i="1"/>
  <c r="B4" i="1"/>
  <c r="F21" i="1"/>
  <c r="F22" i="1"/>
  <c r="F23" i="1"/>
  <c r="F24" i="1"/>
  <c r="F25" i="1"/>
  <c r="D6" i="1"/>
  <c r="D5" i="1"/>
  <c r="E23" i="1"/>
  <c r="D4" i="1"/>
  <c r="B6" i="1"/>
  <c r="F7" i="1"/>
  <c r="E8" i="1"/>
  <c r="F5" i="1"/>
  <c r="F3" i="1"/>
  <c r="G3" i="1"/>
  <c r="B20" i="1"/>
  <c r="B7" i="1"/>
  <c r="H20" i="1"/>
  <c r="E22" i="1"/>
  <c r="D8" i="1"/>
  <c r="F4" i="1"/>
  <c r="F6" i="1"/>
  <c r="E24" i="1"/>
  <c r="G24" i="1"/>
  <c r="C21" i="1"/>
  <c r="I21" i="1"/>
  <c r="J21" i="1"/>
  <c r="K21" i="1"/>
  <c r="D25" i="1"/>
  <c r="C25" i="1"/>
  <c r="C24" i="1"/>
  <c r="I24" i="1"/>
  <c r="J24" i="1"/>
  <c r="K24" i="1"/>
  <c r="C23" i="1"/>
  <c r="C22" i="1"/>
  <c r="I22" i="1"/>
  <c r="J22" i="1"/>
  <c r="K22" i="1"/>
  <c r="G4" i="1"/>
  <c r="G5" i="1"/>
  <c r="G6" i="1"/>
  <c r="G7" i="1"/>
  <c r="F8" i="1"/>
  <c r="I23" i="1"/>
  <c r="J23" i="1"/>
  <c r="K23" i="1"/>
  <c r="K20" i="1"/>
  <c r="G25" i="1"/>
  <c r="I25" i="1"/>
  <c r="J25" i="1"/>
  <c r="K25" i="1"/>
  <c r="K26" i="1"/>
  <c r="K27" i="1"/>
</calcChain>
</file>

<file path=xl/sharedStrings.xml><?xml version="1.0" encoding="utf-8"?>
<sst xmlns="http://schemas.openxmlformats.org/spreadsheetml/2006/main" count="66" uniqueCount="56">
  <si>
    <t>MARGEM</t>
  </si>
  <si>
    <t>EQUIPAMENTOS</t>
  </si>
  <si>
    <t>VALOR FINANCIADO</t>
  </si>
  <si>
    <t>PRESTAÇÃO</t>
  </si>
  <si>
    <t>ANO</t>
  </si>
  <si>
    <t>JUROS</t>
  </si>
  <si>
    <t>AMORTIZAÇÃO</t>
  </si>
  <si>
    <t>SALDO</t>
  </si>
  <si>
    <t>TOTAL</t>
  </si>
  <si>
    <t>n</t>
  </si>
  <si>
    <t>DEPRECIAÇÃO</t>
  </si>
  <si>
    <t>VALOR RESIDUAL</t>
  </si>
  <si>
    <t>FIN_PRICE</t>
  </si>
  <si>
    <t>DESPESAS</t>
  </si>
  <si>
    <t>CAPITAL GIRO</t>
  </si>
  <si>
    <t>LUCRO TRIB</t>
  </si>
  <si>
    <t>I REND</t>
  </si>
  <si>
    <t>FL CX</t>
  </si>
  <si>
    <t>NPV</t>
  </si>
  <si>
    <t>IRR</t>
  </si>
  <si>
    <t>INVESTIMENTO TOTAL</t>
  </si>
  <si>
    <t>% EQUIPAMENTOS</t>
  </si>
  <si>
    <t>% RESIDUAL</t>
  </si>
  <si>
    <t>NÚMERO DE PRESTAÇÕES</t>
  </si>
  <si>
    <t>TAXA DO FINANCIAMENTO</t>
  </si>
  <si>
    <t>VALOR DOS EQUIPAMENTOS</t>
  </si>
  <si>
    <t>CAPITAL DE GIRO</t>
  </si>
  <si>
    <t>PLANO DE FINANCIAMENTO</t>
  </si>
  <si>
    <t>% DE DESPESAS OPERACIONAIS</t>
  </si>
  <si>
    <t>ALÍQUOTA DE IMPOSTO DE RENDA</t>
  </si>
  <si>
    <t>TAXA DE ATRATIVIDADE</t>
  </si>
  <si>
    <t>VOLUME INICIAL</t>
  </si>
  <si>
    <t>PREÇO INICIAL</t>
  </si>
  <si>
    <t>MARGEM BRUTA</t>
  </si>
  <si>
    <t>% DE CRESCIMENTO DAS VENDAS</t>
  </si>
  <si>
    <t>% CRESCIMENTO DESPESAS</t>
  </si>
  <si>
    <t>PREMISSAS BÁSICAS</t>
  </si>
  <si>
    <t>luizcarlos@lcmtreinamento.com.br</t>
  </si>
  <si>
    <t>INVESTIMENTO CAPITAL PRÓPRIO</t>
  </si>
  <si>
    <t>ENVIAR PARA O E-MAIL :</t>
  </si>
  <si>
    <t xml:space="preserve">TURMA: </t>
  </si>
  <si>
    <t>CONVENIADO:</t>
  </si>
  <si>
    <t>i&gt;19%</t>
  </si>
  <si>
    <t>j&gt;4%</t>
  </si>
  <si>
    <t>V0&lt;380</t>
  </si>
  <si>
    <t>c&lt;4%</t>
  </si>
  <si>
    <t>INVESTIMENTO&gt; 6780</t>
  </si>
  <si>
    <t>EQUIPAMENTOS &gt;70%</t>
  </si>
  <si>
    <t>PV&gt;2400</t>
  </si>
  <si>
    <t>DESPESAS OPERACIONAIS&gt;21%</t>
  </si>
  <si>
    <t>p0&lt;54,00</t>
  </si>
  <si>
    <t>MB&lt;22%</t>
  </si>
  <si>
    <t>PARTICIPANTES:</t>
  </si>
  <si>
    <t>LOCALIDADE: SANTOS</t>
  </si>
  <si>
    <t>GERSON MATHIAS CONDE</t>
  </si>
  <si>
    <t>DATA LIMITE PARA ENVIO : 26/05/2015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</si>
</sst>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#,##0.00;[Red]\(#,##0.00\)"/>
  </numFmts>
  <fonts count="9" x14ac:knownFonts="1">
    <font>
      <sz val="10"/>
      <name val="Arial"/>
    </font>
    <font>
      <sz val="10"/>
      <name val="Arial"/>
      <family val="2"/>
    </font>
    <font>
      <b/>
      <sz val="14"/>
      <color indexed="18"/>
      <name val="Georgia"/>
      <family val="1"/>
    </font>
    <font>
      <b/>
      <sz val="14"/>
      <color indexed="60"/>
      <name val="Georgia"/>
      <family val="1"/>
    </font>
    <font>
      <b/>
      <sz val="14"/>
      <name val="Georgia"/>
      <family val="1"/>
    </font>
    <font>
      <b/>
      <sz val="14"/>
      <color indexed="37"/>
      <name val="Georgia"/>
      <family val="1"/>
    </font>
    <font>
      <b/>
      <sz val="14"/>
      <color indexed="56"/>
      <name val="Georgia"/>
      <family val="1"/>
    </font>
    <font>
      <sz val="28"/>
      <color indexed="16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/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40" fontId="2" fillId="2" borderId="1" xfId="0" applyNumberFormat="1" applyFont="1" applyFill="1" applyBorder="1" applyAlignment="1" applyProtection="1">
      <alignment horizontal="center" vertical="center"/>
    </xf>
    <xf numFmtId="40" fontId="2" fillId="2" borderId="2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5" fillId="2" borderId="1" xfId="3" applyNumberFormat="1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center" vertical="center"/>
    </xf>
    <xf numFmtId="10" fontId="5" fillId="2" borderId="4" xfId="2" applyNumberFormat="1" applyFont="1" applyFill="1" applyBorder="1" applyAlignment="1" applyProtection="1">
      <alignment horizontal="center" vertical="center"/>
    </xf>
    <xf numFmtId="40" fontId="6" fillId="2" borderId="1" xfId="0" applyNumberFormat="1" applyFont="1" applyFill="1" applyBorder="1" applyAlignment="1" applyProtection="1">
      <alignment horizontal="center" vertical="center"/>
    </xf>
    <xf numFmtId="167" fontId="2" fillId="4" borderId="5" xfId="4" applyNumberFormat="1" applyFont="1" applyFill="1" applyBorder="1" applyAlignment="1" applyProtection="1">
      <alignment horizontal="center" vertical="center"/>
    </xf>
    <xf numFmtId="167" fontId="2" fillId="4" borderId="6" xfId="4" applyNumberFormat="1" applyFont="1" applyFill="1" applyBorder="1" applyAlignment="1" applyProtection="1">
      <alignment horizontal="center" vertical="center"/>
    </xf>
    <xf numFmtId="40" fontId="6" fillId="2" borderId="1" xfId="1" applyNumberFormat="1" applyFont="1" applyFill="1" applyBorder="1" applyAlignment="1" applyProtection="1">
      <alignment horizontal="center" vertical="center"/>
    </xf>
    <xf numFmtId="40" fontId="2" fillId="5" borderId="1" xfId="0" applyNumberFormat="1" applyFont="1" applyFill="1" applyBorder="1" applyAlignment="1" applyProtection="1">
      <alignment horizontal="center" vertical="center"/>
    </xf>
    <xf numFmtId="38" fontId="2" fillId="5" borderId="3" xfId="0" applyNumberFormat="1" applyFont="1" applyFill="1" applyBorder="1" applyAlignment="1" applyProtection="1">
      <alignment horizontal="center" vertical="center"/>
    </xf>
    <xf numFmtId="40" fontId="4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" xfId="2" applyNumberFormat="1" applyFont="1" applyFill="1" applyBorder="1" applyAlignment="1" applyProtection="1">
      <alignment horizontal="center" vertical="center"/>
      <protection locked="0"/>
    </xf>
    <xf numFmtId="38" fontId="4" fillId="7" borderId="1" xfId="0" applyNumberFormat="1" applyFont="1" applyFill="1" applyBorder="1" applyAlignment="1" applyProtection="1">
      <alignment horizontal="center" vertical="center"/>
      <protection locked="0"/>
    </xf>
    <xf numFmtId="166" fontId="4" fillId="7" borderId="1" xfId="2" applyNumberFormat="1" applyFont="1" applyFill="1" applyBorder="1" applyAlignment="1" applyProtection="1">
      <alignment horizontal="center" vertical="center"/>
      <protection locked="0"/>
    </xf>
    <xf numFmtId="40" fontId="6" fillId="8" borderId="1" xfId="0" applyNumberFormat="1" applyFont="1" applyFill="1" applyBorder="1" applyAlignment="1" applyProtection="1">
      <alignment horizontal="center" vertical="center"/>
    </xf>
    <xf numFmtId="38" fontId="6" fillId="8" borderId="1" xfId="0" applyNumberFormat="1" applyFont="1" applyFill="1" applyBorder="1" applyAlignment="1" applyProtection="1">
      <alignment horizontal="center" vertical="center"/>
      <protection locked="0"/>
    </xf>
    <xf numFmtId="40" fontId="6" fillId="8" borderId="1" xfId="0" applyNumberFormat="1" applyFont="1" applyFill="1" applyBorder="1" applyAlignment="1" applyProtection="1">
      <alignment horizontal="center" vertical="center"/>
      <protection locked="0"/>
    </xf>
    <xf numFmtId="166" fontId="6" fillId="8" borderId="1" xfId="2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>
      <alignment horizontal="center" vertical="center"/>
    </xf>
    <xf numFmtId="40" fontId="6" fillId="11" borderId="1" xfId="0" applyNumberFormat="1" applyFont="1" applyFill="1" applyBorder="1" applyAlignment="1" applyProtection="1">
      <alignment horizontal="center" vertical="center"/>
      <protection locked="0"/>
    </xf>
    <xf numFmtId="40" fontId="6" fillId="8" borderId="1" xfId="1" applyNumberFormat="1" applyFont="1" applyFill="1" applyBorder="1" applyAlignment="1" applyProtection="1">
      <alignment horizontal="center" vertical="center"/>
    </xf>
    <xf numFmtId="9" fontId="6" fillId="8" borderId="1" xfId="2" applyNumberFormat="1" applyFont="1" applyFill="1" applyBorder="1" applyAlignment="1" applyProtection="1">
      <alignment horizontal="center" vertical="center"/>
      <protection locked="0"/>
    </xf>
    <xf numFmtId="38" fontId="6" fillId="8" borderId="1" xfId="1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Protection="1"/>
    <xf numFmtId="40" fontId="4" fillId="0" borderId="0" xfId="0" applyNumberFormat="1" applyFont="1" applyProtection="1"/>
    <xf numFmtId="40" fontId="2" fillId="12" borderId="8" xfId="1" applyNumberFormat="1" applyFont="1" applyFill="1" applyBorder="1" applyAlignment="1" applyProtection="1">
      <alignment horizontal="center" vertical="center"/>
    </xf>
    <xf numFmtId="40" fontId="2" fillId="12" borderId="9" xfId="1" applyNumberFormat="1" applyFont="1" applyFill="1" applyBorder="1" applyAlignment="1" applyProtection="1">
      <alignment horizontal="center" vertical="center"/>
    </xf>
    <xf numFmtId="40" fontId="2" fillId="12" borderId="10" xfId="1" applyNumberFormat="1" applyFont="1" applyFill="1" applyBorder="1" applyAlignment="1" applyProtection="1">
      <alignment horizontal="center" vertical="center"/>
    </xf>
    <xf numFmtId="38" fontId="2" fillId="12" borderId="11" xfId="1" applyNumberFormat="1" applyFont="1" applyFill="1" applyBorder="1" applyAlignment="1" applyProtection="1">
      <alignment horizontal="center" vertical="center"/>
    </xf>
    <xf numFmtId="167" fontId="2" fillId="12" borderId="5" xfId="4" applyNumberFormat="1" applyFont="1" applyFill="1" applyBorder="1" applyAlignment="1" applyProtection="1">
      <alignment horizontal="center" vertical="center"/>
    </xf>
    <xf numFmtId="167" fontId="2" fillId="12" borderId="6" xfId="4" applyNumberFormat="1" applyFont="1" applyFill="1" applyBorder="1" applyAlignment="1" applyProtection="1">
      <alignment horizontal="center" vertical="center"/>
    </xf>
    <xf numFmtId="40" fontId="2" fillId="12" borderId="12" xfId="1" applyNumberFormat="1" applyFont="1" applyFill="1" applyBorder="1" applyAlignment="1" applyProtection="1">
      <alignment horizontal="center" vertical="center"/>
    </xf>
    <xf numFmtId="167" fontId="2" fillId="12" borderId="7" xfId="4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indent="2"/>
    </xf>
    <xf numFmtId="0" fontId="7" fillId="9" borderId="1" xfId="0" applyFont="1" applyFill="1" applyBorder="1" applyAlignment="1">
      <alignment horizontal="left" vertical="center" indent="2"/>
    </xf>
    <xf numFmtId="0" fontId="7" fillId="9" borderId="18" xfId="0" applyFont="1" applyFill="1" applyBorder="1" applyAlignment="1">
      <alignment horizontal="left" vertical="center" indent="2"/>
    </xf>
    <xf numFmtId="10" fontId="6" fillId="11" borderId="1" xfId="2" applyNumberFormat="1" applyFont="1" applyFill="1" applyBorder="1" applyAlignment="1" applyProtection="1">
      <alignment horizontal="center" vertical="center"/>
      <protection locked="0"/>
    </xf>
    <xf numFmtId="40" fontId="6" fillId="2" borderId="13" xfId="0" applyNumberFormat="1" applyFont="1" applyFill="1" applyBorder="1" applyAlignment="1" applyProtection="1">
      <alignment horizontal="center" vertical="center"/>
    </xf>
    <xf numFmtId="40" fontId="6" fillId="2" borderId="14" xfId="0" applyNumberFormat="1" applyFont="1" applyFill="1" applyBorder="1" applyAlignment="1" applyProtection="1">
      <alignment horizontal="center" vertical="center"/>
    </xf>
    <xf numFmtId="40" fontId="2" fillId="6" borderId="15" xfId="1" applyNumberFormat="1" applyFont="1" applyFill="1" applyBorder="1" applyAlignment="1" applyProtection="1">
      <alignment horizontal="center" vertical="center"/>
    </xf>
    <xf numFmtId="40" fontId="2" fillId="6" borderId="16" xfId="1" applyNumberFormat="1" applyFont="1" applyFill="1" applyBorder="1" applyAlignment="1" applyProtection="1">
      <alignment horizontal="center" vertical="center"/>
    </xf>
    <xf numFmtId="40" fontId="2" fillId="6" borderId="17" xfId="1" applyNumberFormat="1" applyFont="1" applyFill="1" applyBorder="1" applyAlignment="1" applyProtection="1">
      <alignment horizontal="center" vertical="center"/>
    </xf>
  </cellXfs>
  <cellStyles count="5">
    <cellStyle name="Comma" xfId="3" builtinId="3"/>
    <cellStyle name="Normal" xfId="0" builtinId="0"/>
    <cellStyle name="Normal_SCHNEID1" xfId="1"/>
    <cellStyle name="Percent" xfId="2" builtinId="5"/>
    <cellStyle name="Separador de milhares_SCHNEID1" xfId="4"/>
  </cellStyles>
  <dxfs count="0"/>
  <tableStyles count="0" defaultTableStyle="TableStyleMedium9" defaultPivotStyle="PivotStyleLight16"/>
  <colors>
    <mruColors>
      <color rgb="FFFFFF66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12"/>
  <sheetViews>
    <sheetView tabSelected="1" zoomScale="50" zoomScaleNormal="50" zoomScalePageLayoutView="50" workbookViewId="0">
      <selection activeCell="A5" sqref="A5"/>
    </sheetView>
  </sheetViews>
  <sheetFormatPr baseColWidth="10" defaultColWidth="8.83203125" defaultRowHeight="12" x14ac:dyDescent="0"/>
  <cols>
    <col min="1" max="1" width="154.6640625" bestFit="1" customWidth="1"/>
    <col min="2" max="2" width="68.83203125" customWidth="1"/>
  </cols>
  <sheetData>
    <row r="1" spans="1:1" ht="30" customHeight="1">
      <c r="A1" s="39" t="s">
        <v>40</v>
      </c>
    </row>
    <row r="2" spans="1:1" ht="30" customHeight="1">
      <c r="A2" s="39" t="s">
        <v>41</v>
      </c>
    </row>
    <row r="3" spans="1:1" ht="30" customHeight="1">
      <c r="A3" s="39" t="s">
        <v>53</v>
      </c>
    </row>
    <row r="4" spans="1:1" ht="30" customHeight="1">
      <c r="A4" s="40" t="s">
        <v>52</v>
      </c>
    </row>
    <row r="5" spans="1:1" ht="30" customHeight="1">
      <c r="A5" s="41" t="s">
        <v>54</v>
      </c>
    </row>
    <row r="6" spans="1:1" ht="30" customHeight="1">
      <c r="A6" s="40"/>
    </row>
    <row r="7" spans="1:1" ht="30" customHeight="1">
      <c r="A7" s="40"/>
    </row>
    <row r="8" spans="1:1" ht="30" customHeight="1">
      <c r="A8" s="40"/>
    </row>
    <row r="9" spans="1:1" ht="30" customHeight="1">
      <c r="A9" s="40"/>
    </row>
    <row r="10" spans="1:1" ht="30" customHeight="1">
      <c r="A10" s="39" t="s">
        <v>55</v>
      </c>
    </row>
    <row r="11" spans="1:1" ht="30" customHeight="1">
      <c r="A11" s="24" t="s">
        <v>39</v>
      </c>
    </row>
    <row r="12" spans="1:1" ht="30" customHeight="1">
      <c r="A12" s="24" t="s">
        <v>37</v>
      </c>
    </row>
  </sheetData>
  <phoneticPr fontId="8" type="noConversion"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I12"/>
  <sheetViews>
    <sheetView zoomScale="75" zoomScaleNormal="75" zoomScalePageLayoutView="75" workbookViewId="0">
      <selection activeCell="B16" sqref="B16"/>
    </sheetView>
  </sheetViews>
  <sheetFormatPr baseColWidth="10" defaultColWidth="8.83203125" defaultRowHeight="12" x14ac:dyDescent="0"/>
  <cols>
    <col min="1" max="1" width="55" bestFit="1" customWidth="1"/>
    <col min="2" max="2" width="55.5" customWidth="1"/>
    <col min="3" max="3" width="27.5" customWidth="1"/>
  </cols>
  <sheetData>
    <row r="1" spans="1:9" ht="25" customHeight="1">
      <c r="A1" s="10" t="s">
        <v>38</v>
      </c>
      <c r="B1" s="16" t="s">
        <v>46</v>
      </c>
      <c r="C1" s="25">
        <v>6900</v>
      </c>
    </row>
    <row r="2" spans="1:9" ht="25" customHeight="1">
      <c r="A2" s="13" t="s">
        <v>21</v>
      </c>
      <c r="B2" s="17" t="s">
        <v>47</v>
      </c>
      <c r="C2" s="42">
        <v>0.9</v>
      </c>
    </row>
    <row r="3" spans="1:9" ht="25" customHeight="1">
      <c r="A3" s="13" t="s">
        <v>2</v>
      </c>
      <c r="B3" s="16" t="s">
        <v>48</v>
      </c>
      <c r="C3" s="25">
        <v>5000</v>
      </c>
    </row>
    <row r="4" spans="1:9" ht="25" customHeight="1">
      <c r="A4" s="13" t="s">
        <v>24</v>
      </c>
      <c r="B4" s="17" t="s">
        <v>42</v>
      </c>
      <c r="C4" s="42">
        <v>0.2</v>
      </c>
    </row>
    <row r="5" spans="1:9" ht="25" customHeight="1">
      <c r="A5" s="13" t="s">
        <v>28</v>
      </c>
      <c r="B5" s="17" t="s">
        <v>49</v>
      </c>
      <c r="C5" s="42">
        <v>0.22</v>
      </c>
    </row>
    <row r="6" spans="1:9" ht="25" customHeight="1">
      <c r="A6" s="13" t="s">
        <v>35</v>
      </c>
      <c r="B6" s="17" t="s">
        <v>43</v>
      </c>
      <c r="C6" s="42">
        <v>4.4999999999999998E-2</v>
      </c>
    </row>
    <row r="7" spans="1:9" ht="25" customHeight="1">
      <c r="A7" s="10" t="s">
        <v>31</v>
      </c>
      <c r="B7" s="18" t="s">
        <v>44</v>
      </c>
      <c r="C7" s="25">
        <v>370</v>
      </c>
    </row>
    <row r="8" spans="1:9" ht="25" customHeight="1">
      <c r="A8" s="10" t="s">
        <v>32</v>
      </c>
      <c r="B8" s="16" t="s">
        <v>50</v>
      </c>
      <c r="C8" s="25">
        <v>53</v>
      </c>
    </row>
    <row r="9" spans="1:9" ht="25" customHeight="1">
      <c r="A9" s="10" t="s">
        <v>33</v>
      </c>
      <c r="B9" s="19" t="s">
        <v>51</v>
      </c>
      <c r="C9" s="42">
        <v>0.21</v>
      </c>
    </row>
    <row r="10" spans="1:9" ht="25" customHeight="1">
      <c r="A10" s="10" t="s">
        <v>34</v>
      </c>
      <c r="B10" s="19" t="s">
        <v>45</v>
      </c>
      <c r="C10" s="42">
        <v>3.9E-2</v>
      </c>
    </row>
    <row r="12" spans="1:9">
      <c r="C12">
        <v>21</v>
      </c>
      <c r="I12">
        <v>20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28"/>
  <sheetViews>
    <sheetView showGridLines="0" zoomScale="65" zoomScaleNormal="65" zoomScalePageLayoutView="65" workbookViewId="0">
      <selection activeCell="B2" sqref="B2"/>
    </sheetView>
  </sheetViews>
  <sheetFormatPr baseColWidth="10" defaultColWidth="8.83203125" defaultRowHeight="17" x14ac:dyDescent="0"/>
  <cols>
    <col min="1" max="1" width="54.6640625" style="1" bestFit="1" customWidth="1"/>
    <col min="2" max="2" width="26.5" style="1" bestFit="1" customWidth="1"/>
    <col min="3" max="3" width="23.6640625" style="1" bestFit="1" customWidth="1"/>
    <col min="4" max="4" width="28.5" style="1" bestFit="1" customWidth="1"/>
    <col min="5" max="5" width="18.1640625" style="1" bestFit="1" customWidth="1"/>
    <col min="6" max="6" width="24.33203125" style="1" bestFit="1" customWidth="1"/>
    <col min="7" max="7" width="17" style="1" bestFit="1" customWidth="1"/>
    <col min="8" max="8" width="23.5" style="1" bestFit="1" customWidth="1"/>
    <col min="9" max="9" width="20.33203125" style="1" bestFit="1" customWidth="1"/>
    <col min="10" max="10" width="16.1640625" style="1" bestFit="1" customWidth="1"/>
    <col min="11" max="11" width="16.83203125" style="1" bestFit="1" customWidth="1"/>
    <col min="12" max="12" width="16.33203125" style="1" bestFit="1" customWidth="1"/>
    <col min="13" max="13" width="13.5" style="1" bestFit="1" customWidth="1"/>
    <col min="14" max="16384" width="8.83203125" style="1"/>
  </cols>
  <sheetData>
    <row r="1" spans="1:11" ht="30" customHeight="1" thickBot="1">
      <c r="A1" s="43" t="s">
        <v>36</v>
      </c>
      <c r="B1" s="44"/>
      <c r="C1" s="45" t="s">
        <v>27</v>
      </c>
      <c r="D1" s="46"/>
      <c r="E1" s="46"/>
      <c r="F1" s="46"/>
      <c r="G1" s="47"/>
    </row>
    <row r="2" spans="1:11" ht="30" customHeight="1">
      <c r="A2" s="20" t="s">
        <v>20</v>
      </c>
      <c r="B2" s="22">
        <f>'DADOS DO PROJETO'!C1</f>
        <v>6900</v>
      </c>
      <c r="C2" s="31" t="s">
        <v>4</v>
      </c>
      <c r="D2" s="32" t="s">
        <v>3</v>
      </c>
      <c r="E2" s="32" t="s">
        <v>5</v>
      </c>
      <c r="F2" s="32" t="s">
        <v>6</v>
      </c>
      <c r="G2" s="33" t="s">
        <v>7</v>
      </c>
    </row>
    <row r="3" spans="1:11" ht="30" customHeight="1">
      <c r="A3" s="26" t="s">
        <v>21</v>
      </c>
      <c r="B3" s="27">
        <f>'DADOS DO PROJETO'!C2</f>
        <v>0.9</v>
      </c>
      <c r="C3" s="34">
        <v>1</v>
      </c>
      <c r="D3" s="35">
        <f>PMT($B$10,$B$9,$B$8)</f>
        <v>-1671.8985164480757</v>
      </c>
      <c r="E3" s="35">
        <f>IPMT($B$10,C3,$B$9,$B$8)</f>
        <v>-1000</v>
      </c>
      <c r="F3" s="35">
        <f>D3-E3</f>
        <v>-671.89851644807572</v>
      </c>
      <c r="G3" s="36">
        <f>B8+F3</f>
        <v>4328.1014835519245</v>
      </c>
    </row>
    <row r="4" spans="1:11" ht="30" customHeight="1">
      <c r="A4" s="26" t="s">
        <v>25</v>
      </c>
      <c r="B4" s="22">
        <f>B2*B3</f>
        <v>6210</v>
      </c>
      <c r="C4" s="34">
        <v>2</v>
      </c>
      <c r="D4" s="35">
        <f t="shared" ref="D4:D7" si="0">PMT($B$10,$B$9,$B$8)</f>
        <v>-1671.8985164480757</v>
      </c>
      <c r="E4" s="35">
        <f t="shared" ref="E4:E7" si="1">IPMT($B$10,C4,$B$9,$B$8)</f>
        <v>-865.62029671038476</v>
      </c>
      <c r="F4" s="35">
        <f t="shared" ref="F4:F7" si="2">D4-E4</f>
        <v>-806.27821973769096</v>
      </c>
      <c r="G4" s="36">
        <f>G3+F4</f>
        <v>3521.8232638142335</v>
      </c>
    </row>
    <row r="5" spans="1:11" ht="30" customHeight="1">
      <c r="A5" s="26" t="s">
        <v>22</v>
      </c>
      <c r="B5" s="27">
        <v>0.2</v>
      </c>
      <c r="C5" s="34">
        <v>3</v>
      </c>
      <c r="D5" s="35">
        <f t="shared" si="0"/>
        <v>-1671.8985164480757</v>
      </c>
      <c r="E5" s="35">
        <f t="shared" si="1"/>
        <v>-704.36465276284673</v>
      </c>
      <c r="F5" s="35">
        <f t="shared" si="2"/>
        <v>-967.53386368522899</v>
      </c>
      <c r="G5" s="36">
        <f t="shared" ref="G5:G7" si="3">G4+F5</f>
        <v>2554.2894001290047</v>
      </c>
    </row>
    <row r="6" spans="1:11" ht="30" customHeight="1">
      <c r="A6" s="26" t="s">
        <v>11</v>
      </c>
      <c r="B6" s="22">
        <f>B4*B5</f>
        <v>1242</v>
      </c>
      <c r="C6" s="34">
        <v>4</v>
      </c>
      <c r="D6" s="35">
        <f t="shared" si="0"/>
        <v>-1671.8985164480757</v>
      </c>
      <c r="E6" s="35">
        <f t="shared" si="1"/>
        <v>-510.85788002580085</v>
      </c>
      <c r="F6" s="35">
        <f t="shared" si="2"/>
        <v>-1161.0406364222749</v>
      </c>
      <c r="G6" s="36">
        <f t="shared" si="3"/>
        <v>1393.2487637067297</v>
      </c>
      <c r="H6" s="2"/>
      <c r="I6" s="2"/>
      <c r="J6" s="2"/>
      <c r="K6" s="2"/>
    </row>
    <row r="7" spans="1:11" ht="30" customHeight="1">
      <c r="A7" s="26" t="s">
        <v>26</v>
      </c>
      <c r="B7" s="22">
        <f>B2-B4</f>
        <v>690</v>
      </c>
      <c r="C7" s="34">
        <v>5</v>
      </c>
      <c r="D7" s="35">
        <f t="shared" si="0"/>
        <v>-1671.8985164480757</v>
      </c>
      <c r="E7" s="35">
        <f t="shared" si="1"/>
        <v>-278.64975274134594</v>
      </c>
      <c r="F7" s="35">
        <f t="shared" si="2"/>
        <v>-1393.2487637067297</v>
      </c>
      <c r="G7" s="36">
        <f t="shared" si="3"/>
        <v>0</v>
      </c>
      <c r="H7" s="2"/>
      <c r="I7" s="2"/>
      <c r="J7" s="2"/>
      <c r="K7" s="2"/>
    </row>
    <row r="8" spans="1:11" ht="30" customHeight="1" thickBot="1">
      <c r="A8" s="26" t="s">
        <v>2</v>
      </c>
      <c r="B8" s="22">
        <f>'DADOS DO PROJETO'!C3</f>
        <v>5000</v>
      </c>
      <c r="C8" s="37" t="s">
        <v>8</v>
      </c>
      <c r="D8" s="38">
        <f>SUM(D3:D7)</f>
        <v>-8359.4925822403784</v>
      </c>
      <c r="E8" s="38">
        <f>SUM(E3:E7)</f>
        <v>-3359.4925822403784</v>
      </c>
      <c r="F8" s="38">
        <f>SUM(F3:F7)</f>
        <v>-5000</v>
      </c>
      <c r="G8" s="36"/>
      <c r="H8" s="2"/>
      <c r="I8" s="2"/>
      <c r="J8" s="2"/>
      <c r="K8" s="2"/>
    </row>
    <row r="9" spans="1:11" ht="30" customHeight="1">
      <c r="A9" s="26" t="s">
        <v>23</v>
      </c>
      <c r="B9" s="28">
        <v>5</v>
      </c>
      <c r="F9" s="2"/>
      <c r="G9" s="2"/>
      <c r="H9" s="2"/>
      <c r="I9" s="2"/>
      <c r="J9" s="2"/>
      <c r="K9" s="2"/>
    </row>
    <row r="10" spans="1:11" ht="30" customHeight="1">
      <c r="A10" s="26" t="s">
        <v>24</v>
      </c>
      <c r="B10" s="27">
        <f>'DADOS DO PROJETO'!C4</f>
        <v>0.2</v>
      </c>
      <c r="F10" s="2"/>
      <c r="G10" s="2"/>
      <c r="H10" s="2"/>
      <c r="I10" s="2"/>
      <c r="J10" s="2"/>
      <c r="K10" s="2"/>
    </row>
    <row r="11" spans="1:11" ht="30" customHeight="1">
      <c r="A11" s="26" t="s">
        <v>28</v>
      </c>
      <c r="B11" s="27">
        <f>'DADOS DO PROJETO'!C5</f>
        <v>0.22</v>
      </c>
      <c r="F11" s="2"/>
      <c r="G11" s="2"/>
      <c r="H11" s="2"/>
      <c r="I11" s="2"/>
      <c r="J11" s="2"/>
      <c r="K11" s="2"/>
    </row>
    <row r="12" spans="1:11" ht="30" customHeight="1">
      <c r="A12" s="26" t="s">
        <v>35</v>
      </c>
      <c r="B12" s="27">
        <f>'DADOS DO PROJETO'!C6</f>
        <v>4.4999999999999998E-2</v>
      </c>
      <c r="F12" s="2"/>
      <c r="G12" s="2"/>
      <c r="H12" s="2"/>
      <c r="I12" s="2"/>
      <c r="J12" s="2"/>
      <c r="K12" s="2"/>
    </row>
    <row r="13" spans="1:11" ht="30" customHeight="1">
      <c r="A13" s="26" t="s">
        <v>29</v>
      </c>
      <c r="B13" s="27">
        <v>0.35</v>
      </c>
      <c r="F13" s="2"/>
      <c r="G13" s="2"/>
      <c r="H13" s="2"/>
      <c r="I13" s="2"/>
      <c r="J13" s="2"/>
      <c r="K13" s="2"/>
    </row>
    <row r="14" spans="1:11" ht="30" customHeight="1">
      <c r="A14" s="26" t="s">
        <v>30</v>
      </c>
      <c r="B14" s="27">
        <v>0.18</v>
      </c>
      <c r="H14" s="2"/>
      <c r="I14" s="2"/>
      <c r="J14" s="2"/>
      <c r="K14" s="2"/>
    </row>
    <row r="15" spans="1:11" ht="30" customHeight="1">
      <c r="A15" s="20" t="s">
        <v>31</v>
      </c>
      <c r="B15" s="21">
        <f>'DADOS DO PROJETO'!C7</f>
        <v>370</v>
      </c>
      <c r="H15" s="2"/>
      <c r="I15" s="2"/>
      <c r="J15" s="2"/>
      <c r="K15" s="2"/>
    </row>
    <row r="16" spans="1:11" ht="30" customHeight="1">
      <c r="A16" s="20" t="s">
        <v>32</v>
      </c>
      <c r="B16" s="22">
        <f>'DADOS DO PROJETO'!C8</f>
        <v>53</v>
      </c>
      <c r="H16" s="2"/>
      <c r="I16" s="2"/>
      <c r="J16" s="2"/>
      <c r="K16" s="2"/>
    </row>
    <row r="17" spans="1:11" ht="30" customHeight="1">
      <c r="A17" s="20" t="s">
        <v>33</v>
      </c>
      <c r="B17" s="23">
        <f>'DADOS DO PROJETO'!C9</f>
        <v>0.21</v>
      </c>
      <c r="H17" s="2"/>
      <c r="I17" s="2"/>
      <c r="J17" s="2"/>
      <c r="K17" s="2"/>
    </row>
    <row r="18" spans="1:11" ht="30" customHeight="1">
      <c r="A18" s="20" t="s">
        <v>34</v>
      </c>
      <c r="B18" s="23">
        <f>'DADOS DO PROJETO'!C10</f>
        <v>3.9E-2</v>
      </c>
      <c r="H18" s="2"/>
      <c r="I18" s="2"/>
      <c r="J18" s="2"/>
      <c r="K18" s="2"/>
    </row>
    <row r="19" spans="1:11" ht="25" customHeight="1">
      <c r="A19" s="14" t="s">
        <v>9</v>
      </c>
      <c r="B19" s="3" t="s">
        <v>1</v>
      </c>
      <c r="C19" s="3" t="s">
        <v>10</v>
      </c>
      <c r="D19" s="3" t="s">
        <v>11</v>
      </c>
      <c r="E19" s="4" t="s">
        <v>12</v>
      </c>
      <c r="F19" s="3" t="s">
        <v>0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</row>
    <row r="20" spans="1:11" ht="25" customHeight="1">
      <c r="A20" s="15">
        <v>0</v>
      </c>
      <c r="B20" s="11">
        <f>-B4</f>
        <v>-6210</v>
      </c>
      <c r="C20" s="11"/>
      <c r="D20" s="11"/>
      <c r="E20" s="12">
        <f>B8</f>
        <v>5000</v>
      </c>
      <c r="F20" s="11"/>
      <c r="G20" s="11"/>
      <c r="H20" s="11">
        <f>-B7</f>
        <v>-690</v>
      </c>
      <c r="I20" s="12"/>
      <c r="J20" s="11"/>
      <c r="K20" s="11">
        <f>B20+E20+H20</f>
        <v>-1900</v>
      </c>
    </row>
    <row r="21" spans="1:11" ht="25" customHeight="1">
      <c r="A21" s="15">
        <v>1</v>
      </c>
      <c r="B21" s="11"/>
      <c r="C21" s="11">
        <f>-($B$4-$B$6)/5</f>
        <v>-993.6</v>
      </c>
      <c r="D21" s="11"/>
      <c r="E21" s="12">
        <f>D3</f>
        <v>-1671.8985164480757</v>
      </c>
      <c r="F21" s="11">
        <f>B15*B16*B17</f>
        <v>4118.0999999999995</v>
      </c>
      <c r="G21" s="11">
        <f>-B2*B11</f>
        <v>-1518</v>
      </c>
      <c r="H21" s="11"/>
      <c r="I21" s="12">
        <f>F21+C21+G21+E3</f>
        <v>606.49999999999955</v>
      </c>
      <c r="J21" s="11">
        <f>IF(I21&gt;0,-I21*$B$13,0)</f>
        <v>-212.27499999999984</v>
      </c>
      <c r="K21" s="11">
        <f>F21+G21+E21+J21</f>
        <v>715.92648355192387</v>
      </c>
    </row>
    <row r="22" spans="1:11" ht="25" customHeight="1">
      <c r="A22" s="15">
        <v>2</v>
      </c>
      <c r="B22" s="11"/>
      <c r="C22" s="11">
        <f t="shared" ref="C22:C25" si="4">-($B$4-$B$6)/5</f>
        <v>-993.6</v>
      </c>
      <c r="D22" s="11"/>
      <c r="E22" s="12">
        <f>D4</f>
        <v>-1671.8985164480757</v>
      </c>
      <c r="F22" s="11">
        <f>F21*(1+$B$18)</f>
        <v>4278.705899999999</v>
      </c>
      <c r="G22" s="11">
        <f>G21*(1+$B$12)</f>
        <v>-1586.31</v>
      </c>
      <c r="H22" s="11"/>
      <c r="I22" s="12">
        <f>F22+C22+G22+E4</f>
        <v>833.1756032896144</v>
      </c>
      <c r="J22" s="11">
        <f t="shared" ref="J22:J25" si="5">IF(I22&gt;0,-I22*$B$13,0)</f>
        <v>-291.61146115136501</v>
      </c>
      <c r="K22" s="11">
        <f>F22+G22+E22+J22</f>
        <v>728.88592240055834</v>
      </c>
    </row>
    <row r="23" spans="1:11" ht="25" customHeight="1">
      <c r="A23" s="15">
        <v>3</v>
      </c>
      <c r="B23" s="11"/>
      <c r="C23" s="11">
        <f t="shared" si="4"/>
        <v>-993.6</v>
      </c>
      <c r="D23" s="11"/>
      <c r="E23" s="12">
        <f>D5</f>
        <v>-1671.8985164480757</v>
      </c>
      <c r="F23" s="11">
        <f>F22*(1+$B$18)</f>
        <v>4445.5754300999988</v>
      </c>
      <c r="G23" s="11">
        <f>G22*(1+$B$12)</f>
        <v>-1657.6939499999999</v>
      </c>
      <c r="H23" s="11"/>
      <c r="I23" s="12">
        <f>F23+C23+G23+E5</f>
        <v>1089.9168273371524</v>
      </c>
      <c r="J23" s="11">
        <f t="shared" si="5"/>
        <v>-381.47088956800332</v>
      </c>
      <c r="K23" s="11">
        <f>F23+G23+E23+J23</f>
        <v>734.51207408391997</v>
      </c>
    </row>
    <row r="24" spans="1:11" ht="25" customHeight="1">
      <c r="A24" s="15">
        <v>4</v>
      </c>
      <c r="B24" s="11"/>
      <c r="C24" s="11">
        <f t="shared" si="4"/>
        <v>-993.6</v>
      </c>
      <c r="D24" s="11"/>
      <c r="E24" s="12">
        <f>D6</f>
        <v>-1671.8985164480757</v>
      </c>
      <c r="F24" s="11">
        <f>F23*(1+$B$18)</f>
        <v>4618.9528718738984</v>
      </c>
      <c r="G24" s="11">
        <f>G23*(1+$B$12)</f>
        <v>-1732.2901777499997</v>
      </c>
      <c r="H24" s="11"/>
      <c r="I24" s="12">
        <f>F24+C24+G24+E6</f>
        <v>1382.204814098098</v>
      </c>
      <c r="J24" s="11">
        <f t="shared" si="5"/>
        <v>-483.7716849343343</v>
      </c>
      <c r="K24" s="11">
        <f>F24+G24+E24+J24</f>
        <v>730.99249274148872</v>
      </c>
    </row>
    <row r="25" spans="1:11" ht="25" customHeight="1">
      <c r="A25" s="15">
        <v>5</v>
      </c>
      <c r="B25" s="11"/>
      <c r="C25" s="11">
        <f t="shared" si="4"/>
        <v>-993.6</v>
      </c>
      <c r="D25" s="11">
        <f>B6</f>
        <v>1242</v>
      </c>
      <c r="E25" s="12">
        <f>D7</f>
        <v>-1671.8985164480757</v>
      </c>
      <c r="F25" s="11">
        <f>F24*(1+$B$18)</f>
        <v>4799.0920338769802</v>
      </c>
      <c r="G25" s="11">
        <f>G24*(1+$B$12)</f>
        <v>-1810.2432357487496</v>
      </c>
      <c r="H25" s="11"/>
      <c r="I25" s="12">
        <f>F25+C25+G25+E7</f>
        <v>1716.5990453868847</v>
      </c>
      <c r="J25" s="11">
        <f t="shared" si="5"/>
        <v>-600.80966588540957</v>
      </c>
      <c r="K25" s="11">
        <f>F25+G25+E25+J25</f>
        <v>716.14061579474526</v>
      </c>
    </row>
    <row r="26" spans="1:11" ht="25" customHeight="1">
      <c r="A26" s="5"/>
      <c r="B26" s="5"/>
      <c r="C26" s="29"/>
      <c r="H26" s="5"/>
      <c r="I26" s="5"/>
      <c r="J26" s="6" t="s">
        <v>18</v>
      </c>
      <c r="K26" s="7">
        <f>NPV(B14,K21:K25)+K20</f>
        <v>367.30806298244124</v>
      </c>
    </row>
    <row r="27" spans="1:11" ht="25" customHeight="1" thickBot="1">
      <c r="A27" s="5"/>
      <c r="B27" s="5"/>
      <c r="C27" s="30"/>
      <c r="H27" s="5"/>
      <c r="I27" s="5"/>
      <c r="J27" s="8" t="s">
        <v>19</v>
      </c>
      <c r="K27" s="9">
        <f>IRR(K20:K25)</f>
        <v>0.26259983300147227</v>
      </c>
    </row>
    <row r="28" spans="1:11" ht="18" thickTop="1">
      <c r="C28" s="30"/>
    </row>
  </sheetData>
  <mergeCells count="2">
    <mergeCell ref="A1:B1"/>
    <mergeCell ref="C1:G1"/>
  </mergeCells>
  <phoneticPr fontId="0" type="noConversion"/>
  <printOptions gridLinesSet="0"/>
  <pageMargins left="0.78740157499999996" right="0.78740157499999996" top="0.984251969" bottom="0.984251969" header="0" footer="0"/>
  <pageSetup orientation="portrait" horizontalDpi="360" verticalDpi="360"/>
  <headerFooter alignWithMargins="0">
    <oddHeader>&amp;A</oddHeader>
    <oddFooter>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GRUPO</vt:lpstr>
      <vt:lpstr>DADOS DO PROJETO</vt:lpstr>
      <vt:lpstr>PROJETO DESENVOLVIDO</vt:lpstr>
    </vt:vector>
  </TitlesOfParts>
  <Company>LCM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LCM</dc:creator>
  <cp:lastModifiedBy>Gerson Conde</cp:lastModifiedBy>
  <dcterms:created xsi:type="dcterms:W3CDTF">2006-02-17T17:45:52Z</dcterms:created>
  <dcterms:modified xsi:type="dcterms:W3CDTF">2015-05-23T02:02:20Z</dcterms:modified>
</cp:coreProperties>
</file>